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0480" windowHeight="12580" activeTab="0"/>
  </bookViews>
  <sheets>
    <sheet name="Sheet1" sheetId="1" r:id="rId1"/>
  </sheets>
  <definedNames>
    <definedName name="_xlnm.Print_Area" localSheetId="0">'Sheet1'!$B$2:$N$39</definedName>
  </definedNames>
  <calcPr fullCalcOnLoad="1"/>
</workbook>
</file>

<file path=xl/sharedStrings.xml><?xml version="1.0" encoding="utf-8"?>
<sst xmlns="http://schemas.openxmlformats.org/spreadsheetml/2006/main" count="41" uniqueCount="41">
  <si>
    <t>Family Members</t>
  </si>
  <si>
    <t>Projected Salt Usage Per Month</t>
  </si>
  <si>
    <t>Total hardness from water test</t>
  </si>
  <si>
    <t>Safety factor from below:</t>
  </si>
  <si>
    <t>safety factors</t>
  </si>
  <si>
    <t>Compensated hardness  &lt;300, multiply by 1.1</t>
  </si>
  <si>
    <t>Compensated hardness from 300 to 600 , multiply by 1.2</t>
  </si>
  <si>
    <t>WS840</t>
  </si>
  <si>
    <t>WS948</t>
  </si>
  <si>
    <t>WS1054</t>
  </si>
  <si>
    <t>WS1252</t>
  </si>
  <si>
    <t>WS735 &amp; CWS735</t>
  </si>
  <si>
    <t>WS1035 &amp; CWS1035</t>
  </si>
  <si>
    <t>All models</t>
  </si>
  <si>
    <t>Days Between Regeneration (5-6 is optimal)</t>
  </si>
  <si>
    <t>Hardness removed per Day (g)</t>
  </si>
  <si>
    <t>APL product code.</t>
  </si>
  <si>
    <t>Hardness figure to enter.</t>
  </si>
  <si>
    <t>Capacity figure (default)</t>
  </si>
  <si>
    <t xml:space="preserve">    French degrees (f)</t>
  </si>
  <si>
    <t xml:space="preserve">              g/L</t>
  </si>
  <si>
    <t>(1) COMPENSATED HARDNESS CALCULATOR</t>
  </si>
  <si>
    <t>subtotal</t>
  </si>
  <si>
    <t>Peak flow (lpm)</t>
  </si>
  <si>
    <t>Media volume (L)</t>
  </si>
  <si>
    <t>Cycle       3        (min)</t>
  </si>
  <si>
    <t>(2) PERFORMANCE FIGURES</t>
  </si>
  <si>
    <t>(3) ERIE 2400VS  SETTINGS</t>
  </si>
  <si>
    <t>The remaining 2 parameters to enter are from the appropriate "media volume" and  "Cycle 3"  columns above</t>
  </si>
  <si>
    <t>Enter the  known paramenters in the appropriate red boxes below. Regeneration frequency is then as per the  "Family member" columns. Choose a  model with a frequency of 5 or greater. Also check that peak flow is sufficient for the application</t>
  </si>
  <si>
    <t>Units can be programmed for Low, Medium, or High salt. The "Medium" setting  suits most applications and is used in the calculations below. It is also the default setting (5.2) in the Erie 2400 valve. For other settings request  our Erie softener valve capacity chart.</t>
  </si>
  <si>
    <t>Estimated Litres used per Day (250 L/person)</t>
  </si>
  <si>
    <t>Compensated Hardness total (used below).</t>
  </si>
  <si>
    <t>Hardness added by Neutraliser</t>
  </si>
  <si>
    <t>Hardness added by soluble Iron to a max of 6 ppm</t>
  </si>
  <si>
    <t>Hardness added by Manganese to a max of 2 ppm:</t>
  </si>
  <si>
    <t xml:space="preserve"> CO2 x 2</t>
  </si>
  <si>
    <t xml:space="preserve"> Fe  x 40</t>
  </si>
  <si>
    <t>Mn x 120</t>
  </si>
  <si>
    <t>Formulae</t>
  </si>
  <si>
    <r>
      <t xml:space="preserve">Note that if the complete system includes Filox or similar pretreatement, you can  reduce the Iron level (from that provided in  the water test)  to enter below,  by approx 90% and Manganese by approx 50%  </t>
    </r>
    <r>
      <rPr>
        <b/>
        <sz val="10"/>
        <color indexed="18"/>
        <rFont val="Arial"/>
        <family val="0"/>
      </rPr>
      <t xml:space="preserve"> NB: No insoluble Iron allowed in a softener.</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</si>
</sst>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51">
    <font>
      <sz val="10"/>
      <name val="Arial"/>
      <family val="0"/>
    </font>
    <font>
      <sz val="8"/>
      <name val="Arial"/>
      <family val="0"/>
    </font>
    <font>
      <b/>
      <sz val="10"/>
      <name val="Arial"/>
      <family val="2"/>
    </font>
    <font>
      <b/>
      <sz val="12"/>
      <name val="Arial"/>
      <family val="0"/>
    </font>
    <font>
      <sz val="20"/>
      <name val="Arial"/>
      <family val="0"/>
    </font>
    <font>
      <b/>
      <sz val="20"/>
      <name val="Arial"/>
      <family val="0"/>
    </font>
    <font>
      <i/>
      <sz val="10"/>
      <name val="Arial"/>
      <family val="0"/>
    </font>
    <font>
      <b/>
      <u val="single"/>
      <sz val="10"/>
      <name val="Arial"/>
      <family val="0"/>
    </font>
    <font>
      <sz val="12"/>
      <name val="Arial"/>
      <family val="0"/>
    </font>
    <font>
      <b/>
      <i/>
      <sz val="10"/>
      <name val="Arial"/>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0"/>
      <color indexed="49"/>
      <name val="Arial"/>
      <family val="0"/>
    </font>
    <font>
      <sz val="16"/>
      <color indexed="39"/>
      <name val="Arial"/>
      <family val="0"/>
    </font>
    <font>
      <b/>
      <sz val="16"/>
      <color indexed="39"/>
      <name val="Arial"/>
      <family val="0"/>
    </font>
    <font>
      <b/>
      <sz val="10"/>
      <color indexed="18"/>
      <name val="Arial"/>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theme="8" tint="-0.24997000396251678"/>
      <name val="Arial"/>
      <family val="0"/>
    </font>
    <font>
      <sz val="16"/>
      <color rgb="FF0000FF"/>
      <name val="Arial"/>
      <family val="0"/>
    </font>
    <font>
      <b/>
      <sz val="16"/>
      <color rgb="FF0000FF"/>
      <name val="Arial"/>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ck">
        <color rgb="FFFF0000"/>
      </left>
      <right style="thick">
        <color rgb="FFFF0000"/>
      </right>
      <top style="thick">
        <color rgb="FFFF0000"/>
      </top>
      <bottom style="thick">
        <color rgb="FFFF0000"/>
      </bottom>
    </border>
    <border>
      <left>
        <color indexed="63"/>
      </left>
      <right style="thin"/>
      <top style="thin"/>
      <bottom style="thin"/>
    </border>
    <border>
      <left>
        <color indexed="63"/>
      </left>
      <right style="thin"/>
      <top>
        <color indexed="63"/>
      </top>
      <bottom style="thin"/>
    </border>
    <border>
      <left style="thick">
        <color indexed="10"/>
      </left>
      <right style="thick">
        <color indexed="10"/>
      </right>
      <top style="thick">
        <color indexed="10"/>
      </top>
      <bottom style="thick">
        <color rgb="FFFF0000"/>
      </bottom>
    </border>
    <border>
      <left style="thick">
        <color rgb="FF3366FF"/>
      </left>
      <right style="thick">
        <color rgb="FF3366FF"/>
      </right>
      <top style="thick">
        <color rgb="FF3366FF"/>
      </top>
      <bottom style="thick">
        <color rgb="FF3366FF"/>
      </bottom>
    </border>
    <border>
      <left style="thin">
        <color rgb="FF3366FF"/>
      </left>
      <right>
        <color indexed="63"/>
      </right>
      <top style="thin">
        <color rgb="FF3366FF"/>
      </top>
      <bottom>
        <color indexed="63"/>
      </bottom>
    </border>
    <border>
      <left>
        <color indexed="63"/>
      </left>
      <right>
        <color indexed="63"/>
      </right>
      <top style="thin">
        <color rgb="FF3366FF"/>
      </top>
      <bottom>
        <color indexed="63"/>
      </bottom>
    </border>
    <border>
      <left>
        <color indexed="63"/>
      </left>
      <right style="thin">
        <color rgb="FF3366FF"/>
      </right>
      <top style="thin">
        <color rgb="FF3366FF"/>
      </top>
      <bottom>
        <color indexed="63"/>
      </bottom>
    </border>
    <border>
      <left style="thin">
        <color rgb="FF3366FF"/>
      </left>
      <right>
        <color indexed="63"/>
      </right>
      <top>
        <color indexed="63"/>
      </top>
      <bottom>
        <color indexed="63"/>
      </bottom>
    </border>
    <border>
      <left>
        <color indexed="63"/>
      </left>
      <right style="thin">
        <color rgb="FF3366FF"/>
      </right>
      <top>
        <color indexed="63"/>
      </top>
      <bottom>
        <color indexed="63"/>
      </bottom>
    </border>
    <border>
      <left style="thin">
        <color rgb="FF3366FF"/>
      </left>
      <right>
        <color indexed="63"/>
      </right>
      <top>
        <color indexed="63"/>
      </top>
      <bottom style="thin">
        <color rgb="FF3366FF"/>
      </bottom>
    </border>
    <border>
      <left>
        <color indexed="63"/>
      </left>
      <right>
        <color indexed="63"/>
      </right>
      <top>
        <color indexed="63"/>
      </top>
      <bottom style="thin">
        <color rgb="FF3366FF"/>
      </bottom>
    </border>
    <border>
      <left>
        <color indexed="63"/>
      </left>
      <right style="thin">
        <color rgb="FF3366FF"/>
      </right>
      <top>
        <color indexed="63"/>
      </top>
      <bottom style="thin">
        <color rgb="FF3366FF"/>
      </bottom>
    </border>
    <border>
      <left>
        <color indexed="63"/>
      </left>
      <right style="thin"/>
      <top style="thin"/>
      <bottom>
        <color indexed="63"/>
      </bottom>
    </border>
    <border>
      <left style="thick"/>
      <right style="thick"/>
      <top style="thick"/>
      <bottom style="thick"/>
    </border>
    <border>
      <left>
        <color indexed="63"/>
      </left>
      <right style="thick">
        <color rgb="FFFF0000"/>
      </right>
      <top>
        <color indexed="63"/>
      </top>
      <bottom>
        <color indexed="63"/>
      </bottom>
    </border>
    <border>
      <left>
        <color indexed="63"/>
      </left>
      <right style="thick"/>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ck">
        <color rgb="FF3366FF"/>
      </right>
      <top>
        <color indexed="63"/>
      </top>
      <bottom>
        <color indexed="63"/>
      </bottom>
    </border>
    <border>
      <left style="thick">
        <color rgb="FF3366FF"/>
      </left>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5">
    <xf numFmtId="0" fontId="0" fillId="0" borderId="0" xfId="0" applyAlignment="1">
      <alignment/>
    </xf>
    <xf numFmtId="3" fontId="0" fillId="0" borderId="0" xfId="0" applyNumberFormat="1" applyAlignment="1">
      <alignment/>
    </xf>
    <xf numFmtId="0" fontId="0" fillId="0" borderId="0" xfId="0" applyAlignment="1">
      <alignment horizontal="center" vertical="center"/>
    </xf>
    <xf numFmtId="0" fontId="3" fillId="0" borderId="0" xfId="0" applyFont="1" applyAlignment="1">
      <alignment vertical="center"/>
    </xf>
    <xf numFmtId="0" fontId="3" fillId="33" borderId="10" xfId="0" applyFont="1" applyFill="1" applyBorder="1" applyAlignment="1">
      <alignment horizontal="center" vertical="center"/>
    </xf>
    <xf numFmtId="0" fontId="0" fillId="0" borderId="10" xfId="0" applyBorder="1" applyAlignment="1">
      <alignment horizontal="center" vertical="center"/>
    </xf>
    <xf numFmtId="3" fontId="0" fillId="0" borderId="10" xfId="0" applyNumberFormat="1" applyBorder="1" applyAlignment="1">
      <alignment horizontal="center" vertical="center"/>
    </xf>
    <xf numFmtId="1" fontId="0" fillId="0" borderId="10" xfId="0" applyNumberFormat="1" applyBorder="1" applyAlignment="1">
      <alignment horizontal="center" vertical="center"/>
    </xf>
    <xf numFmtId="0" fontId="0" fillId="0" borderId="0" xfId="0" applyAlignment="1">
      <alignment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xf>
    <xf numFmtId="1" fontId="0" fillId="0" borderId="12" xfId="0" applyNumberFormat="1" applyBorder="1" applyAlignment="1">
      <alignment horizontal="center" vertical="center"/>
    </xf>
    <xf numFmtId="1" fontId="0" fillId="0" borderId="13" xfId="0" applyNumberFormat="1" applyBorder="1" applyAlignment="1">
      <alignment horizontal="center" vertical="center"/>
    </xf>
    <xf numFmtId="0" fontId="4" fillId="0" borderId="0" xfId="0" applyFont="1" applyAlignment="1">
      <alignment horizontal="center" vertical="center"/>
    </xf>
    <xf numFmtId="0" fontId="2" fillId="0" borderId="0" xfId="0" applyFont="1" applyBorder="1" applyAlignment="1">
      <alignment horizontal="center"/>
    </xf>
    <xf numFmtId="0" fontId="0" fillId="0" borderId="14" xfId="0" applyBorder="1" applyAlignment="1">
      <alignment horizontal="center" vertical="center"/>
    </xf>
    <xf numFmtId="3" fontId="0" fillId="0" borderId="0" xfId="0" applyNumberFormat="1" applyAlignment="1">
      <alignment vertical="center"/>
    </xf>
    <xf numFmtId="1" fontId="0" fillId="0" borderId="10" xfId="0" applyNumberFormat="1" applyFill="1" applyBorder="1" applyAlignment="1">
      <alignment horizontal="center" vertical="center"/>
    </xf>
    <xf numFmtId="172" fontId="0" fillId="0" borderId="0" xfId="0" applyNumberFormat="1" applyAlignment="1">
      <alignment vertical="center"/>
    </xf>
    <xf numFmtId="1" fontId="0" fillId="0" borderId="0" xfId="0" applyNumberFormat="1" applyFill="1" applyBorder="1" applyAlignment="1">
      <alignment horizontal="center" vertical="center"/>
    </xf>
    <xf numFmtId="0" fontId="8" fillId="0" borderId="0" xfId="0" applyFont="1" applyAlignment="1">
      <alignment horizontal="center" vertical="center"/>
    </xf>
    <xf numFmtId="0" fontId="0" fillId="0" borderId="0" xfId="0" applyFont="1" applyAlignment="1">
      <alignment horizontal="center" vertical="center"/>
    </xf>
    <xf numFmtId="0" fontId="2" fillId="0" borderId="10" xfId="0" applyFont="1" applyBorder="1" applyAlignment="1">
      <alignment horizontal="center" vertical="center" wrapText="1"/>
    </xf>
    <xf numFmtId="1" fontId="2" fillId="0" borderId="15" xfId="0" applyNumberFormat="1" applyFont="1" applyBorder="1" applyAlignment="1">
      <alignment horizontal="center" vertical="center"/>
    </xf>
    <xf numFmtId="172" fontId="2" fillId="0" borderId="15" xfId="0" applyNumberFormat="1" applyFont="1" applyBorder="1" applyAlignment="1">
      <alignment horizontal="center" vertical="center"/>
    </xf>
    <xf numFmtId="0" fontId="0" fillId="0" borderId="16" xfId="0" applyBorder="1" applyAlignment="1">
      <alignment/>
    </xf>
    <xf numFmtId="0" fontId="0" fillId="0" borderId="17" xfId="0" applyBorder="1" applyAlignment="1">
      <alignment/>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xf>
    <xf numFmtId="0" fontId="0" fillId="0" borderId="0" xfId="0" applyBorder="1" applyAlignment="1">
      <alignment/>
    </xf>
    <xf numFmtId="0" fontId="0" fillId="0" borderId="20" xfId="0" applyBorder="1" applyAlignment="1">
      <alignment horizontal="center" vertical="center"/>
    </xf>
    <xf numFmtId="0" fontId="4" fillId="0" borderId="19" xfId="0" applyFont="1" applyBorder="1" applyAlignment="1">
      <alignment horizontal="center" vertical="center"/>
    </xf>
    <xf numFmtId="0" fontId="5" fillId="0" borderId="20" xfId="0" applyFont="1" applyBorder="1" applyAlignment="1">
      <alignment horizontal="center" vertical="center"/>
    </xf>
    <xf numFmtId="0" fontId="8" fillId="0" borderId="19" xfId="0" applyFont="1" applyBorder="1" applyAlignment="1">
      <alignment horizontal="center" vertical="center"/>
    </xf>
    <xf numFmtId="0" fontId="3" fillId="0" borderId="20" xfId="0" applyFont="1" applyBorder="1" applyAlignment="1">
      <alignment horizontal="center" vertical="center" wrapText="1"/>
    </xf>
    <xf numFmtId="0" fontId="0" fillId="0" borderId="19" xfId="0" applyFont="1" applyBorder="1" applyAlignment="1">
      <alignment horizontal="center" vertical="center"/>
    </xf>
    <xf numFmtId="0" fontId="2" fillId="0" borderId="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Border="1" applyAlignment="1">
      <alignment vertical="center" wrapText="1"/>
    </xf>
    <xf numFmtId="0" fontId="3" fillId="0" borderId="19" xfId="0" applyFont="1" applyBorder="1" applyAlignment="1">
      <alignment vertical="center"/>
    </xf>
    <xf numFmtId="0" fontId="3" fillId="0" borderId="20" xfId="0" applyFont="1" applyFill="1" applyBorder="1" applyAlignment="1">
      <alignment horizontal="center" vertical="center"/>
    </xf>
    <xf numFmtId="0" fontId="0" fillId="0" borderId="19" xfId="0" applyBorder="1" applyAlignment="1">
      <alignment vertical="center"/>
    </xf>
    <xf numFmtId="3" fontId="0" fillId="0" borderId="20" xfId="0" applyNumberFormat="1" applyBorder="1" applyAlignment="1">
      <alignment horizontal="center" vertical="center"/>
    </xf>
    <xf numFmtId="0" fontId="48" fillId="0" borderId="20" xfId="0" applyFont="1" applyBorder="1" applyAlignment="1">
      <alignment horizontal="center" wrapText="1"/>
    </xf>
    <xf numFmtId="0" fontId="0" fillId="0" borderId="19" xfId="0" applyBorder="1" applyAlignment="1">
      <alignment horizontal="center" vertical="center"/>
    </xf>
    <xf numFmtId="1" fontId="0" fillId="0" borderId="20" xfId="0" applyNumberFormat="1" applyFill="1" applyBorder="1" applyAlignment="1">
      <alignment horizontal="center" vertical="center"/>
    </xf>
    <xf numFmtId="0" fontId="2" fillId="0" borderId="20" xfId="0" applyFont="1" applyFill="1" applyBorder="1" applyAlignment="1">
      <alignment horizontal="center" vertical="center"/>
    </xf>
    <xf numFmtId="0" fontId="0" fillId="0" borderId="21" xfId="0" applyBorder="1" applyAlignment="1">
      <alignment/>
    </xf>
    <xf numFmtId="0" fontId="0" fillId="0" borderId="22" xfId="0" applyBorder="1" applyAlignment="1">
      <alignment/>
    </xf>
    <xf numFmtId="0" fontId="0" fillId="0" borderId="22" xfId="0"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49" fillId="0" borderId="19" xfId="0" applyFont="1" applyBorder="1" applyAlignment="1">
      <alignment vertical="center"/>
    </xf>
    <xf numFmtId="0" fontId="49" fillId="0" borderId="20" xfId="0" applyFont="1" applyBorder="1" applyAlignment="1">
      <alignment horizontal="center" vertical="center"/>
    </xf>
    <xf numFmtId="0" fontId="49" fillId="0" borderId="0" xfId="0" applyFont="1" applyAlignment="1">
      <alignment vertical="center"/>
    </xf>
    <xf numFmtId="0" fontId="0" fillId="0" borderId="10" xfId="0" applyFont="1" applyFill="1" applyBorder="1" applyAlignment="1">
      <alignment horizontal="center" vertical="center"/>
    </xf>
    <xf numFmtId="1" fontId="0" fillId="0" borderId="10" xfId="0" applyNumberFormat="1" applyFont="1" applyFill="1" applyBorder="1" applyAlignment="1">
      <alignment horizontal="center" vertical="center" wrapText="1"/>
    </xf>
    <xf numFmtId="1" fontId="0" fillId="0" borderId="10" xfId="0" applyNumberFormat="1" applyFont="1" applyFill="1" applyBorder="1" applyAlignment="1">
      <alignment horizontal="center" vertical="center"/>
    </xf>
    <xf numFmtId="0" fontId="9" fillId="0" borderId="10" xfId="0" applyFont="1" applyFill="1" applyBorder="1" applyAlignment="1">
      <alignment horizontal="center" vertical="center"/>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0" fillId="0" borderId="24" xfId="0" applyNumberFormat="1" applyBorder="1" applyAlignment="1">
      <alignment horizontal="center" vertical="center"/>
    </xf>
    <xf numFmtId="1" fontId="0" fillId="0" borderId="25" xfId="0" applyNumberFormat="1" applyBorder="1" applyAlignment="1">
      <alignment horizontal="center" vertical="center"/>
    </xf>
    <xf numFmtId="0" fontId="6" fillId="0" borderId="0" xfId="0" applyFont="1" applyFill="1" applyBorder="1" applyAlignment="1">
      <alignment horizontal="center" vertical="center"/>
    </xf>
    <xf numFmtId="0" fontId="2" fillId="0" borderId="0" xfId="0" applyFont="1" applyBorder="1" applyAlignment="1">
      <alignment horizontal="center" vertical="center"/>
    </xf>
    <xf numFmtId="0" fontId="50" fillId="0" borderId="0" xfId="0" applyFont="1" applyBorder="1" applyAlignment="1">
      <alignment horizontal="center" vertical="center"/>
    </xf>
    <xf numFmtId="0" fontId="2" fillId="0" borderId="0" xfId="0" applyFont="1" applyBorder="1" applyAlignment="1">
      <alignment horizontal="center"/>
    </xf>
    <xf numFmtId="0" fontId="2" fillId="0" borderId="26" xfId="0" applyFont="1" applyBorder="1" applyAlignment="1">
      <alignment horizontal="center"/>
    </xf>
    <xf numFmtId="0" fontId="0" fillId="0" borderId="0" xfId="0" applyBorder="1" applyAlignment="1">
      <alignment horizontal="center"/>
    </xf>
    <xf numFmtId="0" fontId="3"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27" xfId="0" applyFont="1" applyBorder="1" applyAlignment="1">
      <alignment horizontal="center" vertical="center"/>
    </xf>
    <xf numFmtId="0" fontId="7" fillId="0" borderId="0" xfId="0" applyFont="1" applyBorder="1" applyAlignment="1">
      <alignment horizont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12"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12" xfId="0" applyFont="1" applyBorder="1" applyAlignment="1">
      <alignment horizontal="center" vertical="center"/>
    </xf>
    <xf numFmtId="0" fontId="48" fillId="0" borderId="29" xfId="0" applyFont="1" applyBorder="1" applyAlignment="1">
      <alignment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12" xfId="0" applyFont="1" applyFill="1" applyBorder="1" applyAlignment="1">
      <alignment horizontal="center" vertical="center"/>
    </xf>
    <xf numFmtId="0" fontId="2" fillId="0" borderId="0" xfId="0" applyFont="1" applyBorder="1" applyAlignment="1">
      <alignment horizontal="right"/>
    </xf>
    <xf numFmtId="0" fontId="2" fillId="0" borderId="30" xfId="0" applyFont="1" applyBorder="1" applyAlignment="1">
      <alignment horizontal="right"/>
    </xf>
    <xf numFmtId="0" fontId="2" fillId="0" borderId="0" xfId="0" applyFont="1" applyFill="1" applyBorder="1" applyAlignment="1">
      <alignment horizontal="center" vertical="center"/>
    </xf>
    <xf numFmtId="0" fontId="2" fillId="0" borderId="0" xfId="0" applyFont="1" applyBorder="1" applyAlignment="1">
      <alignment horizontal="right" vertical="center"/>
    </xf>
    <xf numFmtId="0" fontId="2" fillId="0" borderId="31" xfId="0" applyFont="1" applyBorder="1" applyAlignment="1">
      <alignment horizontal="right" vertical="center"/>
    </xf>
    <xf numFmtId="0" fontId="2" fillId="0" borderId="32" xfId="0" applyFont="1" applyBorder="1" applyAlignment="1">
      <alignment horizontal="left" vertical="center"/>
    </xf>
    <xf numFmtId="0" fontId="2" fillId="0" borderId="0" xfId="0" applyFont="1" applyBorder="1" applyAlignment="1">
      <alignment horizontal="left" vertical="center"/>
    </xf>
    <xf numFmtId="0" fontId="2" fillId="0" borderId="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371475</xdr:colOff>
      <xdr:row>1</xdr:row>
      <xdr:rowOff>85725</xdr:rowOff>
    </xdr:from>
    <xdr:to>
      <xdr:col>9</xdr:col>
      <xdr:colOff>371475</xdr:colOff>
      <xdr:row>2</xdr:row>
      <xdr:rowOff>1466850</xdr:rowOff>
    </xdr:to>
    <xdr:pic>
      <xdr:nvPicPr>
        <xdr:cNvPr id="1" name="Picture 1"/>
        <xdr:cNvPicPr preferRelativeResize="1">
          <a:picLocks noChangeAspect="1"/>
        </xdr:cNvPicPr>
      </xdr:nvPicPr>
      <xdr:blipFill>
        <a:blip r:embed="rId1"/>
        <a:stretch>
          <a:fillRect/>
        </a:stretch>
      </xdr:blipFill>
      <xdr:spPr>
        <a:xfrm>
          <a:off x="3028950" y="247650"/>
          <a:ext cx="2762250" cy="1609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B2:O39"/>
  <sheetViews>
    <sheetView tabSelected="1" workbookViewId="0" topLeftCell="A7">
      <selection activeCell="R33" sqref="R33"/>
    </sheetView>
  </sheetViews>
  <sheetFormatPr defaultColWidth="8.8515625" defaultRowHeight="12.75"/>
  <cols>
    <col min="1" max="1" width="8.8515625" style="0" customWidth="1"/>
    <col min="2" max="2" width="3.421875" style="0" customWidth="1"/>
    <col min="3" max="3" width="19.28125" style="0" customWidth="1"/>
    <col min="4" max="6" width="8.28125" style="0" customWidth="1"/>
    <col min="7" max="13" width="8.28125" style="2" customWidth="1"/>
    <col min="14" max="14" width="4.28125" style="2" customWidth="1"/>
    <col min="15" max="15" width="3.00390625" style="0" customWidth="1"/>
  </cols>
  <sheetData>
    <row r="2" spans="2:14" ht="18" customHeight="1">
      <c r="B2" s="26"/>
      <c r="C2" s="27"/>
      <c r="D2" s="27"/>
      <c r="E2" s="27"/>
      <c r="F2" s="27"/>
      <c r="G2" s="28"/>
      <c r="H2" s="28"/>
      <c r="I2" s="28"/>
      <c r="J2" s="28"/>
      <c r="K2" s="28"/>
      <c r="L2" s="28"/>
      <c r="M2" s="28"/>
      <c r="N2" s="29"/>
    </row>
    <row r="3" spans="2:14" ht="132.75" customHeight="1">
      <c r="B3" s="30"/>
      <c r="C3" s="31"/>
      <c r="D3" s="31"/>
      <c r="E3" s="31"/>
      <c r="F3" s="31"/>
      <c r="G3" s="9"/>
      <c r="H3" s="9"/>
      <c r="I3" s="9"/>
      <c r="J3" s="9"/>
      <c r="K3" s="9"/>
      <c r="L3" s="9"/>
      <c r="M3" s="9"/>
      <c r="N3" s="32"/>
    </row>
    <row r="4" spans="2:14" s="14" customFormat="1" ht="37.5" customHeight="1">
      <c r="B4" s="33"/>
      <c r="C4" s="67" t="s">
        <v>21</v>
      </c>
      <c r="D4" s="67"/>
      <c r="E4" s="67"/>
      <c r="F4" s="67"/>
      <c r="G4" s="67"/>
      <c r="H4" s="67"/>
      <c r="I4" s="67"/>
      <c r="J4" s="67"/>
      <c r="K4" s="67"/>
      <c r="L4" s="67"/>
      <c r="M4" s="67"/>
      <c r="N4" s="34"/>
    </row>
    <row r="5" spans="2:14" s="21" customFormat="1" ht="55.5" customHeight="1">
      <c r="B5" s="35"/>
      <c r="C5" s="71" t="s">
        <v>29</v>
      </c>
      <c r="D5" s="71"/>
      <c r="E5" s="71"/>
      <c r="F5" s="71"/>
      <c r="G5" s="71"/>
      <c r="H5" s="71"/>
      <c r="I5" s="71"/>
      <c r="J5" s="71"/>
      <c r="K5" s="71"/>
      <c r="L5" s="71"/>
      <c r="M5" s="71"/>
      <c r="N5" s="36"/>
    </row>
    <row r="6" spans="2:14" s="22" customFormat="1" ht="34.5" customHeight="1">
      <c r="B6" s="37"/>
      <c r="C6" s="94" t="s">
        <v>40</v>
      </c>
      <c r="D6" s="94"/>
      <c r="E6" s="94"/>
      <c r="F6" s="94"/>
      <c r="G6" s="94"/>
      <c r="H6" s="94"/>
      <c r="I6" s="94"/>
      <c r="J6" s="94"/>
      <c r="K6" s="94"/>
      <c r="L6" s="94"/>
      <c r="M6" s="94"/>
      <c r="N6" s="39"/>
    </row>
    <row r="7" spans="2:14" s="22" customFormat="1" ht="12.75" customHeight="1" thickBot="1">
      <c r="B7" s="37"/>
      <c r="C7" s="38"/>
      <c r="D7" s="38"/>
      <c r="E7" s="38"/>
      <c r="F7" s="38"/>
      <c r="G7" s="38"/>
      <c r="H7" s="38"/>
      <c r="I7" s="38"/>
      <c r="J7" s="38"/>
      <c r="K7" s="38"/>
      <c r="L7" s="38"/>
      <c r="M7" s="38"/>
      <c r="N7" s="39"/>
    </row>
    <row r="8" spans="2:14" ht="13.5" thickBot="1" thickTop="1">
      <c r="B8" s="30"/>
      <c r="C8" s="68" t="s">
        <v>2</v>
      </c>
      <c r="D8" s="68"/>
      <c r="E8" s="68"/>
      <c r="F8" s="68"/>
      <c r="G8" s="68"/>
      <c r="H8" s="68"/>
      <c r="I8" s="69"/>
      <c r="J8" s="16">
        <v>200</v>
      </c>
      <c r="K8" s="12">
        <f>J8</f>
        <v>200</v>
      </c>
      <c r="L8" s="9"/>
      <c r="M8" s="66" t="s">
        <v>39</v>
      </c>
      <c r="N8" s="32"/>
    </row>
    <row r="9" spans="2:14" ht="13.5" thickBot="1" thickTop="1">
      <c r="B9" s="30"/>
      <c r="C9" s="68" t="s">
        <v>33</v>
      </c>
      <c r="D9" s="68"/>
      <c r="E9" s="68"/>
      <c r="F9" s="68"/>
      <c r="G9" s="68"/>
      <c r="H9" s="68"/>
      <c r="I9" s="69"/>
      <c r="J9" s="10">
        <v>0</v>
      </c>
      <c r="K9" s="13">
        <f>J9*2</f>
        <v>0</v>
      </c>
      <c r="L9" s="9"/>
      <c r="M9" s="9" t="s">
        <v>36</v>
      </c>
      <c r="N9" s="32"/>
    </row>
    <row r="10" spans="2:14" ht="13.5" thickBot="1" thickTop="1">
      <c r="B10" s="30"/>
      <c r="C10" s="68" t="s">
        <v>34</v>
      </c>
      <c r="D10" s="68"/>
      <c r="E10" s="68"/>
      <c r="F10" s="68"/>
      <c r="G10" s="68"/>
      <c r="H10" s="68"/>
      <c r="I10" s="69"/>
      <c r="J10" s="10">
        <v>0</v>
      </c>
      <c r="K10" s="12">
        <f>J10*40</f>
        <v>0</v>
      </c>
      <c r="L10" s="9"/>
      <c r="M10" s="9" t="s">
        <v>37</v>
      </c>
      <c r="N10" s="32"/>
    </row>
    <row r="11" spans="2:14" ht="13.5" thickBot="1" thickTop="1">
      <c r="B11" s="30"/>
      <c r="C11" s="68" t="s">
        <v>35</v>
      </c>
      <c r="D11" s="68"/>
      <c r="E11" s="68"/>
      <c r="F11" s="68"/>
      <c r="G11" s="68"/>
      <c r="H11" s="68"/>
      <c r="I11" s="69"/>
      <c r="J11" s="10">
        <v>0</v>
      </c>
      <c r="K11" s="12">
        <f>J11*120</f>
        <v>0</v>
      </c>
      <c r="L11" s="9"/>
      <c r="M11" s="9" t="s">
        <v>38</v>
      </c>
      <c r="N11" s="32"/>
    </row>
    <row r="12" spans="2:14" ht="13.5" thickBot="1" thickTop="1">
      <c r="B12" s="30"/>
      <c r="C12" s="15"/>
      <c r="D12" s="15"/>
      <c r="E12" s="15"/>
      <c r="F12" s="15"/>
      <c r="G12" s="15"/>
      <c r="H12" s="15"/>
      <c r="I12" s="87" t="s">
        <v>22</v>
      </c>
      <c r="J12" s="88"/>
      <c r="K12" s="7">
        <f>SUM(K8:K11)</f>
        <v>200</v>
      </c>
      <c r="L12" s="9"/>
      <c r="M12" s="9"/>
      <c r="N12" s="32"/>
    </row>
    <row r="13" spans="2:14" ht="13.5" thickBot="1" thickTop="1">
      <c r="B13" s="30"/>
      <c r="C13" s="68" t="s">
        <v>3</v>
      </c>
      <c r="D13" s="68"/>
      <c r="E13" s="68"/>
      <c r="F13" s="68"/>
      <c r="G13" s="68"/>
      <c r="H13" s="68"/>
      <c r="I13" s="69"/>
      <c r="J13" s="10">
        <v>1.1</v>
      </c>
      <c r="K13" s="63">
        <f>(J13*(K11+K10+K9+K8))/11</f>
        <v>20.000000000000004</v>
      </c>
      <c r="L13" s="9"/>
      <c r="M13" s="9"/>
      <c r="N13" s="32"/>
    </row>
    <row r="14" spans="2:14" ht="24.75" customHeight="1" thickBot="1" thickTop="1">
      <c r="B14" s="30"/>
      <c r="C14" s="11"/>
      <c r="D14" s="11"/>
      <c r="E14" s="11"/>
      <c r="F14" s="72" t="s">
        <v>32</v>
      </c>
      <c r="G14" s="72"/>
      <c r="H14" s="72"/>
      <c r="I14" s="72"/>
      <c r="J14" s="73"/>
      <c r="K14" s="64">
        <f>K13+K12</f>
        <v>220</v>
      </c>
      <c r="L14" s="9"/>
      <c r="M14" s="9"/>
      <c r="N14" s="32"/>
    </row>
    <row r="15" spans="2:14" ht="12.75" thickTop="1">
      <c r="B15" s="30"/>
      <c r="C15" s="74" t="s">
        <v>4</v>
      </c>
      <c r="D15" s="74"/>
      <c r="E15" s="74"/>
      <c r="F15" s="74"/>
      <c r="G15" s="74"/>
      <c r="H15" s="74"/>
      <c r="I15" s="74"/>
      <c r="J15" s="74"/>
      <c r="K15" s="74"/>
      <c r="L15" s="9"/>
      <c r="M15" s="9"/>
      <c r="N15" s="32"/>
    </row>
    <row r="16" spans="2:14" ht="12">
      <c r="B16" s="30"/>
      <c r="C16" s="70" t="s">
        <v>5</v>
      </c>
      <c r="D16" s="70"/>
      <c r="E16" s="70"/>
      <c r="F16" s="70"/>
      <c r="G16" s="70"/>
      <c r="H16" s="70"/>
      <c r="I16" s="70"/>
      <c r="J16" s="70"/>
      <c r="K16" s="70"/>
      <c r="L16" s="9"/>
      <c r="M16" s="9"/>
      <c r="N16" s="32"/>
    </row>
    <row r="17" spans="2:14" ht="12">
      <c r="B17" s="30"/>
      <c r="C17" s="70" t="s">
        <v>6</v>
      </c>
      <c r="D17" s="70"/>
      <c r="E17" s="70"/>
      <c r="F17" s="70"/>
      <c r="G17" s="70"/>
      <c r="H17" s="70"/>
      <c r="I17" s="70"/>
      <c r="J17" s="70"/>
      <c r="K17" s="70"/>
      <c r="L17" s="9"/>
      <c r="M17" s="9"/>
      <c r="N17" s="32"/>
    </row>
    <row r="18" spans="2:14" ht="12">
      <c r="B18" s="30"/>
      <c r="C18" s="11"/>
      <c r="D18" s="11"/>
      <c r="E18" s="11"/>
      <c r="F18" s="11"/>
      <c r="G18" s="11"/>
      <c r="H18" s="11"/>
      <c r="I18" s="11"/>
      <c r="J18" s="11"/>
      <c r="K18" s="11"/>
      <c r="L18" s="9"/>
      <c r="M18" s="9"/>
      <c r="N18" s="32"/>
    </row>
    <row r="19" spans="2:14" s="56" customFormat="1" ht="37.5" customHeight="1">
      <c r="B19" s="54"/>
      <c r="C19" s="67" t="s">
        <v>26</v>
      </c>
      <c r="D19" s="67"/>
      <c r="E19" s="67"/>
      <c r="F19" s="67"/>
      <c r="G19" s="67"/>
      <c r="H19" s="67"/>
      <c r="I19" s="67"/>
      <c r="J19" s="67"/>
      <c r="K19" s="67"/>
      <c r="L19" s="67"/>
      <c r="M19" s="67"/>
      <c r="N19" s="55"/>
    </row>
    <row r="20" spans="2:14" s="3" customFormat="1" ht="24.75" customHeight="1">
      <c r="B20" s="41"/>
      <c r="C20" s="78" t="s">
        <v>0</v>
      </c>
      <c r="D20" s="79"/>
      <c r="E20" s="79"/>
      <c r="F20" s="80"/>
      <c r="G20" s="4">
        <v>2</v>
      </c>
      <c r="H20" s="4">
        <v>3</v>
      </c>
      <c r="I20" s="4">
        <v>4</v>
      </c>
      <c r="J20" s="4">
        <v>5</v>
      </c>
      <c r="K20" s="4">
        <v>6</v>
      </c>
      <c r="L20" s="4">
        <v>7</v>
      </c>
      <c r="M20" s="4">
        <v>8</v>
      </c>
      <c r="N20" s="42"/>
    </row>
    <row r="21" spans="2:14" s="8" customFormat="1" ht="19.5" customHeight="1">
      <c r="B21" s="43"/>
      <c r="C21" s="75" t="s">
        <v>31</v>
      </c>
      <c r="D21" s="76"/>
      <c r="E21" s="76"/>
      <c r="F21" s="77"/>
      <c r="G21" s="5">
        <f>(250*G20)</f>
        <v>500</v>
      </c>
      <c r="H21" s="5">
        <f aca="true" t="shared" si="0" ref="H21:M21">(250*H20)</f>
        <v>750</v>
      </c>
      <c r="I21" s="5">
        <f t="shared" si="0"/>
        <v>1000</v>
      </c>
      <c r="J21" s="5">
        <f t="shared" si="0"/>
        <v>1250</v>
      </c>
      <c r="K21" s="5">
        <f t="shared" si="0"/>
        <v>1500</v>
      </c>
      <c r="L21" s="5">
        <f t="shared" si="0"/>
        <v>1750</v>
      </c>
      <c r="M21" s="5">
        <f t="shared" si="0"/>
        <v>2000</v>
      </c>
      <c r="N21" s="32"/>
    </row>
    <row r="22" spans="2:15" s="8" customFormat="1" ht="19.5" customHeight="1">
      <c r="B22" s="43"/>
      <c r="C22" s="75" t="s">
        <v>15</v>
      </c>
      <c r="D22" s="76"/>
      <c r="E22" s="76"/>
      <c r="F22" s="77"/>
      <c r="G22" s="6">
        <f>(K14*G21)/1000</f>
        <v>110</v>
      </c>
      <c r="H22" s="6">
        <f>(K14*H21)/1000</f>
        <v>165</v>
      </c>
      <c r="I22" s="6">
        <f>(K14*I21)/1000</f>
        <v>220</v>
      </c>
      <c r="J22" s="6">
        <f>(K14*J21)/1000</f>
        <v>275</v>
      </c>
      <c r="K22" s="6">
        <f>(K14*K21)/1000</f>
        <v>330</v>
      </c>
      <c r="L22" s="6">
        <f>(K14*L21)/1000</f>
        <v>385</v>
      </c>
      <c r="M22" s="6">
        <f>(K14*M21)/1000</f>
        <v>440</v>
      </c>
      <c r="N22" s="44"/>
      <c r="O22" s="17"/>
    </row>
    <row r="23" spans="2:15" ht="40.5" customHeight="1">
      <c r="B23" s="30"/>
      <c r="C23" s="81" t="s">
        <v>30</v>
      </c>
      <c r="D23" s="81"/>
      <c r="E23" s="81"/>
      <c r="F23" s="81"/>
      <c r="G23" s="81"/>
      <c r="H23" s="81"/>
      <c r="I23" s="81"/>
      <c r="J23" s="81"/>
      <c r="K23" s="81"/>
      <c r="L23" s="81"/>
      <c r="M23" s="81"/>
      <c r="N23" s="45"/>
      <c r="O23" s="1"/>
    </row>
    <row r="24" spans="2:14" s="2" customFormat="1" ht="37.5" customHeight="1">
      <c r="B24" s="46"/>
      <c r="C24" s="23" t="s">
        <v>16</v>
      </c>
      <c r="D24" s="23" t="s">
        <v>23</v>
      </c>
      <c r="E24" s="23" t="s">
        <v>24</v>
      </c>
      <c r="F24" s="23" t="s">
        <v>25</v>
      </c>
      <c r="G24" s="83" t="s">
        <v>14</v>
      </c>
      <c r="H24" s="83"/>
      <c r="I24" s="83"/>
      <c r="J24" s="83"/>
      <c r="K24" s="83"/>
      <c r="L24" s="83"/>
      <c r="M24" s="83"/>
      <c r="N24" s="32"/>
    </row>
    <row r="25" spans="2:14" s="2" customFormat="1" ht="15.75" customHeight="1">
      <c r="B25" s="46"/>
      <c r="C25" s="60" t="s">
        <v>11</v>
      </c>
      <c r="D25" s="57">
        <v>30</v>
      </c>
      <c r="E25" s="57">
        <v>12</v>
      </c>
      <c r="F25" s="57">
        <v>3</v>
      </c>
      <c r="G25" s="18">
        <f>(623/G22)</f>
        <v>5.663636363636364</v>
      </c>
      <c r="H25" s="18">
        <f aca="true" t="shared" si="1" ref="H25:M25">(623/H22)</f>
        <v>3.775757575757576</v>
      </c>
      <c r="I25" s="18">
        <f t="shared" si="1"/>
        <v>2.831818181818182</v>
      </c>
      <c r="J25" s="18">
        <f t="shared" si="1"/>
        <v>2.2654545454545456</v>
      </c>
      <c r="K25" s="18">
        <f t="shared" si="1"/>
        <v>1.887878787878788</v>
      </c>
      <c r="L25" s="18">
        <f t="shared" si="1"/>
        <v>1.6181818181818182</v>
      </c>
      <c r="M25" s="18">
        <f t="shared" si="1"/>
        <v>1.415909090909091</v>
      </c>
      <c r="N25" s="47"/>
    </row>
    <row r="26" spans="2:14" s="2" customFormat="1" ht="15.75" customHeight="1">
      <c r="B26" s="46"/>
      <c r="C26" s="60" t="s">
        <v>7</v>
      </c>
      <c r="D26" s="57">
        <v>40</v>
      </c>
      <c r="E26" s="57">
        <v>18</v>
      </c>
      <c r="F26" s="57">
        <v>2</v>
      </c>
      <c r="G26" s="18">
        <f>(1148/G22)</f>
        <v>10.436363636363636</v>
      </c>
      <c r="H26" s="18">
        <f aca="true" t="shared" si="2" ref="H26:M26">(1148/H22)</f>
        <v>6.957575757575758</v>
      </c>
      <c r="I26" s="18">
        <f t="shared" si="2"/>
        <v>5.218181818181818</v>
      </c>
      <c r="J26" s="18">
        <f t="shared" si="2"/>
        <v>4.174545454545455</v>
      </c>
      <c r="K26" s="18">
        <f t="shared" si="2"/>
        <v>3.478787878787879</v>
      </c>
      <c r="L26" s="18">
        <f t="shared" si="2"/>
        <v>2.981818181818182</v>
      </c>
      <c r="M26" s="18">
        <f t="shared" si="2"/>
        <v>2.609090909090909</v>
      </c>
      <c r="N26" s="47"/>
    </row>
    <row r="27" spans="2:15" s="8" customFormat="1" ht="15.75" customHeight="1">
      <c r="B27" s="43"/>
      <c r="C27" s="61" t="s">
        <v>8</v>
      </c>
      <c r="D27" s="58">
        <v>50</v>
      </c>
      <c r="E27" s="57">
        <v>25</v>
      </c>
      <c r="F27" s="58">
        <v>3</v>
      </c>
      <c r="G27" s="18">
        <f>(1303/G22)</f>
        <v>11.845454545454546</v>
      </c>
      <c r="H27" s="18">
        <f aca="true" t="shared" si="3" ref="H27:M27">(1303/H22)</f>
        <v>7.8969696969696965</v>
      </c>
      <c r="I27" s="18">
        <f t="shared" si="3"/>
        <v>5.922727272727273</v>
      </c>
      <c r="J27" s="18">
        <f t="shared" si="3"/>
        <v>4.738181818181818</v>
      </c>
      <c r="K27" s="18">
        <f t="shared" si="3"/>
        <v>3.9484848484848483</v>
      </c>
      <c r="L27" s="18">
        <f t="shared" si="3"/>
        <v>3.3844155844155845</v>
      </c>
      <c r="M27" s="18">
        <f t="shared" si="3"/>
        <v>2.9613636363636364</v>
      </c>
      <c r="N27" s="47"/>
      <c r="O27" s="19"/>
    </row>
    <row r="28" spans="2:15" s="8" customFormat="1" ht="15.75" customHeight="1">
      <c r="B28" s="43"/>
      <c r="C28" s="61" t="s">
        <v>12</v>
      </c>
      <c r="D28" s="58">
        <v>55</v>
      </c>
      <c r="E28" s="57">
        <v>25</v>
      </c>
      <c r="F28" s="58">
        <v>3</v>
      </c>
      <c r="G28" s="18">
        <f>(1303/G22)</f>
        <v>11.845454545454546</v>
      </c>
      <c r="H28" s="18">
        <f aca="true" t="shared" si="4" ref="H28:M28">(1303/H22)</f>
        <v>7.8969696969696965</v>
      </c>
      <c r="I28" s="18">
        <f t="shared" si="4"/>
        <v>5.922727272727273</v>
      </c>
      <c r="J28" s="18">
        <f t="shared" si="4"/>
        <v>4.738181818181818</v>
      </c>
      <c r="K28" s="18">
        <f t="shared" si="4"/>
        <v>3.9484848484848483</v>
      </c>
      <c r="L28" s="18">
        <f t="shared" si="4"/>
        <v>3.3844155844155845</v>
      </c>
      <c r="M28" s="18">
        <f t="shared" si="4"/>
        <v>2.9613636363636364</v>
      </c>
      <c r="N28" s="47"/>
      <c r="O28" s="19"/>
    </row>
    <row r="29" spans="2:15" s="8" customFormat="1" ht="15.75" customHeight="1">
      <c r="B29" s="43"/>
      <c r="C29" s="62" t="s">
        <v>9</v>
      </c>
      <c r="D29" s="59">
        <v>60</v>
      </c>
      <c r="E29" s="57">
        <v>40</v>
      </c>
      <c r="F29" s="59">
        <v>4</v>
      </c>
      <c r="G29" s="18">
        <f>(1980/G22)</f>
        <v>18</v>
      </c>
      <c r="H29" s="18">
        <f aca="true" t="shared" si="5" ref="H29:M29">(1980/H22)</f>
        <v>12</v>
      </c>
      <c r="I29" s="18">
        <f t="shared" si="5"/>
        <v>9</v>
      </c>
      <c r="J29" s="18">
        <f t="shared" si="5"/>
        <v>7.2</v>
      </c>
      <c r="K29" s="18">
        <f t="shared" si="5"/>
        <v>6</v>
      </c>
      <c r="L29" s="18">
        <f t="shared" si="5"/>
        <v>5.142857142857143</v>
      </c>
      <c r="M29" s="18">
        <f t="shared" si="5"/>
        <v>4.5</v>
      </c>
      <c r="N29" s="47"/>
      <c r="O29" s="19"/>
    </row>
    <row r="30" spans="2:15" s="8" customFormat="1" ht="15.75" customHeight="1">
      <c r="B30" s="43"/>
      <c r="C30" s="62" t="s">
        <v>10</v>
      </c>
      <c r="D30" s="59">
        <v>75</v>
      </c>
      <c r="E30" s="57">
        <v>50</v>
      </c>
      <c r="F30" s="59">
        <v>5</v>
      </c>
      <c r="G30" s="18">
        <f>(2605/G22)</f>
        <v>23.681818181818183</v>
      </c>
      <c r="H30" s="18">
        <f aca="true" t="shared" si="6" ref="H30:M30">(2605/H22)</f>
        <v>15.787878787878787</v>
      </c>
      <c r="I30" s="18">
        <f t="shared" si="6"/>
        <v>11.840909090909092</v>
      </c>
      <c r="J30" s="18">
        <f t="shared" si="6"/>
        <v>9.472727272727273</v>
      </c>
      <c r="K30" s="18">
        <f t="shared" si="6"/>
        <v>7.893939393939394</v>
      </c>
      <c r="L30" s="18">
        <f t="shared" si="6"/>
        <v>6.766233766233766</v>
      </c>
      <c r="M30" s="18">
        <f t="shared" si="6"/>
        <v>5.920454545454546</v>
      </c>
      <c r="N30" s="47"/>
      <c r="O30" s="19"/>
    </row>
    <row r="31" spans="2:14" s="8" customFormat="1" ht="25.5" customHeight="1">
      <c r="B31" s="43"/>
      <c r="C31" s="89" t="s">
        <v>1</v>
      </c>
      <c r="D31" s="89"/>
      <c r="E31" s="89"/>
      <c r="F31" s="89"/>
      <c r="G31" s="89"/>
      <c r="H31" s="89"/>
      <c r="I31" s="89"/>
      <c r="J31" s="89"/>
      <c r="K31" s="89"/>
      <c r="L31" s="89"/>
      <c r="M31" s="89"/>
      <c r="N31" s="48"/>
    </row>
    <row r="32" spans="2:14" s="8" customFormat="1" ht="19.5" customHeight="1">
      <c r="B32" s="43"/>
      <c r="C32" s="84" t="s">
        <v>13</v>
      </c>
      <c r="D32" s="85"/>
      <c r="E32" s="85"/>
      <c r="F32" s="86"/>
      <c r="G32" s="18">
        <f>((30/G25)*1.6)</f>
        <v>8.475120385232744</v>
      </c>
      <c r="H32" s="18">
        <f aca="true" t="shared" si="7" ref="H32:M32">((30/H25)*1.6)</f>
        <v>12.712680577849119</v>
      </c>
      <c r="I32" s="18">
        <f t="shared" si="7"/>
        <v>16.950240770465488</v>
      </c>
      <c r="J32" s="18">
        <f t="shared" si="7"/>
        <v>21.187800963081862</v>
      </c>
      <c r="K32" s="18">
        <f t="shared" si="7"/>
        <v>25.425361155698237</v>
      </c>
      <c r="L32" s="18">
        <f t="shared" si="7"/>
        <v>29.66292134831461</v>
      </c>
      <c r="M32" s="18">
        <f t="shared" si="7"/>
        <v>33.900481540930976</v>
      </c>
      <c r="N32" s="47"/>
    </row>
    <row r="33" spans="2:14" s="8" customFormat="1" ht="19.5" customHeight="1">
      <c r="B33" s="43"/>
      <c r="C33" s="65"/>
      <c r="D33" s="65"/>
      <c r="E33" s="65"/>
      <c r="F33" s="65"/>
      <c r="G33" s="20"/>
      <c r="H33" s="20"/>
      <c r="I33" s="20"/>
      <c r="J33" s="20"/>
      <c r="K33" s="20"/>
      <c r="L33" s="20"/>
      <c r="M33" s="20"/>
      <c r="N33" s="47"/>
    </row>
    <row r="34" spans="2:14" ht="37.5" customHeight="1" thickBot="1">
      <c r="B34" s="30"/>
      <c r="C34" s="67" t="s">
        <v>27</v>
      </c>
      <c r="D34" s="67"/>
      <c r="E34" s="67"/>
      <c r="F34" s="67"/>
      <c r="G34" s="67"/>
      <c r="H34" s="67"/>
      <c r="I34" s="67"/>
      <c r="J34" s="67"/>
      <c r="K34" s="67"/>
      <c r="L34" s="67"/>
      <c r="M34" s="67"/>
      <c r="N34" s="32"/>
    </row>
    <row r="35" spans="2:14" ht="19.5" customHeight="1" thickBot="1" thickTop="1">
      <c r="B35" s="30"/>
      <c r="C35" s="90" t="s">
        <v>17</v>
      </c>
      <c r="D35" s="90"/>
      <c r="E35" s="90"/>
      <c r="F35" s="90"/>
      <c r="G35" s="91"/>
      <c r="H35" s="24">
        <f>K14/10</f>
        <v>22</v>
      </c>
      <c r="I35" s="92" t="s">
        <v>19</v>
      </c>
      <c r="J35" s="93"/>
      <c r="K35" s="93"/>
      <c r="L35" s="93"/>
      <c r="M35" s="93"/>
      <c r="N35" s="32"/>
    </row>
    <row r="36" spans="2:14" ht="19.5" customHeight="1" thickBot="1" thickTop="1">
      <c r="B36" s="30"/>
      <c r="C36" s="90" t="s">
        <v>18</v>
      </c>
      <c r="D36" s="90"/>
      <c r="E36" s="90"/>
      <c r="F36" s="90"/>
      <c r="G36" s="91"/>
      <c r="H36" s="25">
        <v>5.2</v>
      </c>
      <c r="I36" s="92" t="s">
        <v>20</v>
      </c>
      <c r="J36" s="93"/>
      <c r="K36" s="93"/>
      <c r="L36" s="93"/>
      <c r="M36" s="93"/>
      <c r="N36" s="32"/>
    </row>
    <row r="37" spans="2:14" ht="27" customHeight="1" thickTop="1">
      <c r="B37" s="30"/>
      <c r="C37" s="31"/>
      <c r="D37" s="31"/>
      <c r="E37" s="82" t="s">
        <v>28</v>
      </c>
      <c r="F37" s="82"/>
      <c r="G37" s="82"/>
      <c r="H37" s="82"/>
      <c r="I37" s="82"/>
      <c r="J37" s="82"/>
      <c r="K37" s="82"/>
      <c r="L37" s="40"/>
      <c r="M37" s="40"/>
      <c r="N37" s="32"/>
    </row>
    <row r="38" spans="2:14" ht="15.75" customHeight="1">
      <c r="B38" s="30"/>
      <c r="C38" s="31"/>
      <c r="D38" s="31"/>
      <c r="E38" s="31"/>
      <c r="F38" s="31"/>
      <c r="G38" s="9"/>
      <c r="H38" s="9"/>
      <c r="I38" s="9"/>
      <c r="J38" s="9"/>
      <c r="K38" s="9"/>
      <c r="L38" s="9"/>
      <c r="M38" s="9"/>
      <c r="N38" s="32"/>
    </row>
    <row r="39" spans="2:14" ht="16.5" customHeight="1">
      <c r="B39" s="49"/>
      <c r="C39" s="50"/>
      <c r="D39" s="50"/>
      <c r="E39" s="50"/>
      <c r="F39" s="50"/>
      <c r="G39" s="51"/>
      <c r="H39" s="52"/>
      <c r="I39" s="52"/>
      <c r="J39" s="52"/>
      <c r="K39" s="52"/>
      <c r="L39" s="52"/>
      <c r="M39" s="52"/>
      <c r="N39" s="53"/>
    </row>
  </sheetData>
  <sheetProtection/>
  <mergeCells count="27">
    <mergeCell ref="C35:G35"/>
    <mergeCell ref="C36:G36"/>
    <mergeCell ref="I35:M35"/>
    <mergeCell ref="I36:M36"/>
    <mergeCell ref="E37:K37"/>
    <mergeCell ref="G24:M24"/>
    <mergeCell ref="C21:F21"/>
    <mergeCell ref="C32:F32"/>
    <mergeCell ref="I12:J12"/>
    <mergeCell ref="C31:M31"/>
    <mergeCell ref="C34:M34"/>
    <mergeCell ref="C19:M19"/>
    <mergeCell ref="C22:F22"/>
    <mergeCell ref="C20:F20"/>
    <mergeCell ref="C23:M23"/>
    <mergeCell ref="C17:K17"/>
    <mergeCell ref="C6:M6"/>
    <mergeCell ref="C4:M4"/>
    <mergeCell ref="C9:I9"/>
    <mergeCell ref="C10:I10"/>
    <mergeCell ref="C11:I11"/>
    <mergeCell ref="C13:I13"/>
    <mergeCell ref="C16:K16"/>
    <mergeCell ref="C8:I8"/>
    <mergeCell ref="C5:M5"/>
    <mergeCell ref="F14:J14"/>
    <mergeCell ref="C15:K15"/>
  </mergeCells>
  <printOptions/>
  <pageMargins left="1" right="0.25" top="0.75" bottom="0.75" header="0.3" footer="0.3"/>
  <pageSetup fitToHeight="1" fitToWidth="1" horizontalDpi="600" verticalDpi="600" orientation="portrait" scale="7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PureEarth Technologies,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 Straka</dc:creator>
  <cp:keywords/>
  <dc:description/>
  <cp:lastModifiedBy>George Taylor</cp:lastModifiedBy>
  <cp:lastPrinted>2015-05-31T21:46:10Z</cp:lastPrinted>
  <dcterms:created xsi:type="dcterms:W3CDTF">2003-12-26T13:34:34Z</dcterms:created>
  <dcterms:modified xsi:type="dcterms:W3CDTF">2015-06-01T00:47:49Z</dcterms:modified>
  <cp:category/>
  <cp:version/>
  <cp:contentType/>
  <cp:contentStatus/>
</cp:coreProperties>
</file>